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105" windowWidth="28755" windowHeight="12585"/>
  </bookViews>
  <sheets>
    <sheet name="Lisa" sheetId="1" r:id="rId1"/>
  </sheets>
  <definedNames>
    <definedName name="_xlnm.Print_Titles" localSheetId="0">Lisa!$4:$5</definedName>
  </definedNames>
  <calcPr calcId="125725"/>
</workbook>
</file>

<file path=xl/calcChain.xml><?xml version="1.0" encoding="utf-8"?>
<calcChain xmlns="http://schemas.openxmlformats.org/spreadsheetml/2006/main">
  <c r="F24" i="1"/>
  <c r="F17"/>
  <c r="G17"/>
  <c r="J17"/>
  <c r="J12" s="1"/>
  <c r="L17"/>
  <c r="M17"/>
  <c r="Q17"/>
  <c r="R17"/>
  <c r="S17"/>
  <c r="V17"/>
  <c r="W17"/>
  <c r="X17"/>
  <c r="Z17"/>
  <c r="E17"/>
  <c r="T18"/>
  <c r="T17" s="1"/>
  <c r="K18"/>
  <c r="K17" s="1"/>
  <c r="H18"/>
  <c r="U18"/>
  <c r="U17" s="1"/>
  <c r="P18"/>
  <c r="P17" s="1"/>
  <c r="R18"/>
  <c r="N18"/>
  <c r="N17" s="1"/>
  <c r="I18"/>
  <c r="I17" s="1"/>
  <c r="I12" s="1"/>
  <c r="Y18"/>
  <c r="Y17" s="1"/>
  <c r="N20"/>
  <c r="N13"/>
  <c r="N7"/>
  <c r="O18"/>
  <c r="O17" s="1"/>
  <c r="D23"/>
  <c r="D22"/>
  <c r="Y21"/>
  <c r="R21"/>
  <c r="Q21"/>
  <c r="Q20" s="1"/>
  <c r="Q7"/>
  <c r="Q13"/>
  <c r="O21"/>
  <c r="M7"/>
  <c r="M13"/>
  <c r="M20"/>
  <c r="K21"/>
  <c r="J21"/>
  <c r="J7"/>
  <c r="J6" s="1"/>
  <c r="J20"/>
  <c r="I20"/>
  <c r="I7"/>
  <c r="I6" s="1"/>
  <c r="H21"/>
  <c r="D24"/>
  <c r="Q6" l="1"/>
  <c r="N6"/>
  <c r="N12"/>
  <c r="D18"/>
  <c r="H17"/>
  <c r="Q12"/>
  <c r="M12"/>
  <c r="M6" s="1"/>
  <c r="D21"/>
  <c r="E20" l="1"/>
  <c r="F20"/>
  <c r="G20"/>
  <c r="R15"/>
  <c r="R13" s="1"/>
  <c r="P15"/>
  <c r="P13" s="1"/>
  <c r="K15"/>
  <c r="K13" s="1"/>
  <c r="H15"/>
  <c r="H13" s="1"/>
  <c r="E14"/>
  <c r="D14" s="1"/>
  <c r="F13"/>
  <c r="G13"/>
  <c r="Y9"/>
  <c r="D9" s="1"/>
  <c r="E8"/>
  <c r="D8" s="1"/>
  <c r="D16"/>
  <c r="D19"/>
  <c r="D10"/>
  <c r="D11"/>
  <c r="F7"/>
  <c r="G7"/>
  <c r="H7"/>
  <c r="K7"/>
  <c r="L7"/>
  <c r="O7"/>
  <c r="P7"/>
  <c r="R7"/>
  <c r="S7"/>
  <c r="T7"/>
  <c r="U7"/>
  <c r="V7"/>
  <c r="W7"/>
  <c r="X7"/>
  <c r="Z7"/>
  <c r="L13"/>
  <c r="O13"/>
  <c r="O12" s="1"/>
  <c r="S13"/>
  <c r="T13"/>
  <c r="U13"/>
  <c r="V13"/>
  <c r="W13"/>
  <c r="X13"/>
  <c r="Y13"/>
  <c r="Z13"/>
  <c r="H20"/>
  <c r="K20"/>
  <c r="L20"/>
  <c r="O20"/>
  <c r="P20"/>
  <c r="R20"/>
  <c r="S20"/>
  <c r="T20"/>
  <c r="U20"/>
  <c r="V20"/>
  <c r="W20"/>
  <c r="X20"/>
  <c r="Y20"/>
  <c r="Z20"/>
  <c r="P6" l="1"/>
  <c r="O6"/>
  <c r="G6"/>
  <c r="V6"/>
  <c r="K6"/>
  <c r="Y12"/>
  <c r="G12"/>
  <c r="F12"/>
  <c r="F6" s="1"/>
  <c r="Z12"/>
  <c r="Z6" s="1"/>
  <c r="V12"/>
  <c r="P12"/>
  <c r="U12"/>
  <c r="U6" s="1"/>
  <c r="R12"/>
  <c r="R6" s="1"/>
  <c r="S12"/>
  <c r="S6" s="1"/>
  <c r="K12"/>
  <c r="D20"/>
  <c r="W12"/>
  <c r="W6" s="1"/>
  <c r="X12"/>
  <c r="X6" s="1"/>
  <c r="T12"/>
  <c r="T6" s="1"/>
  <c r="L12"/>
  <c r="L6" s="1"/>
  <c r="H12"/>
  <c r="H6" s="1"/>
  <c r="D15"/>
  <c r="Y7"/>
  <c r="Y6" s="1"/>
  <c r="E13"/>
  <c r="D17"/>
  <c r="E7"/>
  <c r="D7"/>
  <c r="D13" l="1"/>
  <c r="E12"/>
  <c r="D12" s="1"/>
  <c r="E6" l="1"/>
  <c r="D6"/>
</calcChain>
</file>

<file path=xl/sharedStrings.xml><?xml version="1.0" encoding="utf-8"?>
<sst xmlns="http://schemas.openxmlformats.org/spreadsheetml/2006/main" count="67" uniqueCount="56">
  <si>
    <t>Tege-
vus-
ala</t>
  </si>
  <si>
    <t>toetuse sihtotstarve</t>
  </si>
  <si>
    <t>adminis
treerimis-
kulud</t>
  </si>
  <si>
    <t xml:space="preserve">
üritused</t>
  </si>
  <si>
    <t>toetused</t>
  </si>
  <si>
    <t>09601</t>
  </si>
  <si>
    <t>09609</t>
  </si>
  <si>
    <t>/allkirjastatud digitaalselt/</t>
  </si>
  <si>
    <t>Jüri Mölder</t>
  </si>
  <si>
    <t>Linnasekretär</t>
  </si>
  <si>
    <t xml:space="preserve">Kutsehariduse teenuse osutamiseks  </t>
  </si>
  <si>
    <t>2012. a finantseerimiseelarvesse laekunud vahendite avamine</t>
  </si>
  <si>
    <t>09222</t>
  </si>
  <si>
    <t>Investeeringuteks</t>
  </si>
  <si>
    <t>hoonete ja rajatiste ehitus ja rekonstr</t>
  </si>
  <si>
    <t>masinate ja seadmete soetus</t>
  </si>
  <si>
    <t>infotehnoloogia soetus</t>
  </si>
  <si>
    <t>09600</t>
  </si>
  <si>
    <t>sõidukompensatsioonid</t>
  </si>
  <si>
    <t>koolitoidu toetus</t>
  </si>
  <si>
    <t>Põhi- ja täiendavad õppetoetused, eritoetused</t>
  </si>
  <si>
    <t>Eelarve liik</t>
  </si>
  <si>
    <t>2012. a majandamiseelarvesse laekunud kasutamata vahendite avamine, sh:</t>
  </si>
  <si>
    <t>Omatulude laekumise arvel:</t>
  </si>
  <si>
    <t>investeeringuteks</t>
  </si>
  <si>
    <t>põhitegevuseks</t>
  </si>
  <si>
    <t>tootmiskulud</t>
  </si>
  <si>
    <t>muu erivarustus</t>
  </si>
  <si>
    <t>maksu, riigilõivu kulud</t>
  </si>
  <si>
    <t>invetarikulud</t>
  </si>
  <si>
    <t>09500</t>
  </si>
  <si>
    <t>taseme alusel mittemääratletav haridus</t>
  </si>
  <si>
    <t>investeeringud</t>
  </si>
  <si>
    <t>2012. a Sihtotstarbelisteks kuludeks saadud vahendite arvel</t>
  </si>
  <si>
    <t>11 ja 21</t>
  </si>
  <si>
    <t>13 ja 23</t>
  </si>
  <si>
    <t>15 ja 25</t>
  </si>
  <si>
    <t>Haridus- ja teadusministeeriumilt 2013. a koolitustellimuse suurenemine</t>
  </si>
  <si>
    <t>põhitegevuse kuludeks</t>
  </si>
  <si>
    <t>452.8</t>
  </si>
  <si>
    <t>liikmemaksud</t>
  </si>
  <si>
    <t>lepinguline töötasu</t>
  </si>
  <si>
    <t>erisoodustused</t>
  </si>
  <si>
    <t>uurimiskulud</t>
  </si>
  <si>
    <t>infotehn kulud</t>
  </si>
  <si>
    <t>masinate ülalp</t>
  </si>
  <si>
    <t>sõidukompensatsioomid</t>
  </si>
  <si>
    <t>erinevate projektide rahastamiseks</t>
  </si>
  <si>
    <t>lähetused</t>
  </si>
  <si>
    <t xml:space="preserve"> Tartu Kutsehariduskeskuse 2013. a eelarve muutmine  (eurodes)</t>
  </si>
  <si>
    <t xml:space="preserve">avatakse
KOKKU
</t>
  </si>
  <si>
    <t>õppevahendid</t>
  </si>
  <si>
    <t>hoonete ülalp.kulud</t>
  </si>
  <si>
    <t>koolituskulud</t>
  </si>
  <si>
    <t>maksud töötasudelt</t>
  </si>
  <si>
    <t>töötasu</t>
  </si>
</sst>
</file>

<file path=xl/styles.xml><?xml version="1.0" encoding="utf-8"?>
<styleSheet xmlns="http://schemas.openxmlformats.org/spreadsheetml/2006/main">
  <numFmts count="2">
    <numFmt numFmtId="43" formatCode="_-* #,##0.00\ _k_r_-;\-* #,##0.00\ _k_r_-;_-* &quot;-&quot;??\ _k_r_-;_-@_-"/>
    <numFmt numFmtId="164" formatCode="#,##0.0"/>
  </numFmts>
  <fonts count="13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57">
    <xf numFmtId="0" fontId="0" fillId="0" borderId="0" xfId="0"/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2" borderId="1" xfId="0" quotePrefix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7" fillId="3" borderId="1" xfId="0" quotePrefix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6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3" fontId="6" fillId="0" borderId="1" xfId="0" applyNumberFormat="1" applyFont="1" applyFill="1" applyBorder="1"/>
    <xf numFmtId="164" fontId="6" fillId="0" borderId="1" xfId="0" applyNumberFormat="1" applyFont="1" applyFill="1" applyBorder="1"/>
    <xf numFmtId="3" fontId="7" fillId="3" borderId="1" xfId="0" applyNumberFormat="1" applyFont="1" applyFill="1" applyBorder="1"/>
    <xf numFmtId="0" fontId="6" fillId="0" borderId="1" xfId="0" quotePrefix="1" applyFont="1" applyBorder="1"/>
    <xf numFmtId="0" fontId="6" fillId="0" borderId="1" xfId="0" applyFont="1" applyFill="1" applyBorder="1" applyAlignment="1">
      <alignment horizontal="right" wrapText="1"/>
    </xf>
    <xf numFmtId="3" fontId="9" fillId="0" borderId="1" xfId="0" applyNumberFormat="1" applyFont="1" applyBorder="1"/>
    <xf numFmtId="3" fontId="6" fillId="0" borderId="1" xfId="0" applyNumberFormat="1" applyFont="1" applyBorder="1"/>
    <xf numFmtId="0" fontId="9" fillId="0" borderId="1" xfId="0" quotePrefix="1" applyFont="1" applyFill="1" applyBorder="1" applyAlignment="1">
      <alignment horizontal="right"/>
    </xf>
    <xf numFmtId="3" fontId="9" fillId="0" borderId="1" xfId="0" applyNumberFormat="1" applyFont="1" applyFill="1" applyBorder="1"/>
    <xf numFmtId="0" fontId="9" fillId="0" borderId="1" xfId="0" applyFont="1" applyFill="1" applyBorder="1" applyAlignment="1">
      <alignment horizontal="left" wrapText="1"/>
    </xf>
    <xf numFmtId="0" fontId="0" fillId="0" borderId="0" xfId="0" quotePrefix="1"/>
    <xf numFmtId="0" fontId="4" fillId="0" borderId="0" xfId="0" applyFont="1"/>
    <xf numFmtId="3" fontId="12" fillId="0" borderId="0" xfId="0" applyNumberFormat="1" applyFont="1"/>
    <xf numFmtId="164" fontId="12" fillId="0" borderId="0" xfId="0" applyNumberFormat="1" applyFont="1"/>
    <xf numFmtId="0" fontId="9" fillId="0" borderId="1" xfId="0" quotePrefix="1" applyFont="1" applyBorder="1"/>
    <xf numFmtId="0" fontId="6" fillId="0" borderId="1" xfId="0" applyFont="1" applyBorder="1"/>
    <xf numFmtId="3" fontId="6" fillId="2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0" fontId="7" fillId="3" borderId="1" xfId="0" applyFont="1" applyFill="1" applyBorder="1" applyAlignment="1">
      <alignment horizontal="left" wrapText="1"/>
    </xf>
    <xf numFmtId="0" fontId="6" fillId="3" borderId="1" xfId="0" quotePrefix="1" applyFont="1" applyFill="1" applyBorder="1"/>
    <xf numFmtId="0" fontId="9" fillId="3" borderId="1" xfId="0" applyFont="1" applyFill="1" applyBorder="1" applyAlignment="1">
      <alignment horizontal="left" wrapText="1"/>
    </xf>
    <xf numFmtId="3" fontId="9" fillId="3" borderId="1" xfId="0" applyNumberFormat="1" applyFont="1" applyFill="1" applyBorder="1"/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7" fontId="7" fillId="3" borderId="1" xfId="0" quotePrefix="1" applyNumberFormat="1" applyFont="1" applyFill="1" applyBorder="1" applyAlignment="1">
      <alignment horizontal="center" wrapText="1"/>
    </xf>
    <xf numFmtId="0" fontId="9" fillId="3" borderId="1" xfId="0" quotePrefix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0" fillId="0" borderId="1" xfId="0" quotePrefix="1" applyFont="1" applyFill="1" applyBorder="1" applyAlignment="1">
      <alignment horizontal="right"/>
    </xf>
    <xf numFmtId="0" fontId="0" fillId="0" borderId="0" xfId="0" applyFont="1"/>
    <xf numFmtId="0" fontId="8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>
      <pane xSplit="2" ySplit="6" topLeftCell="C7" activePane="bottomRight" state="frozen"/>
      <selection pane="topRight" activeCell="E1" sqref="E1"/>
      <selection pane="bottomLeft" activeCell="A7" sqref="A7"/>
      <selection pane="bottomRight" activeCell="AC18" sqref="AC18"/>
    </sheetView>
  </sheetViews>
  <sheetFormatPr defaultColWidth="28.7109375" defaultRowHeight="15"/>
  <cols>
    <col min="1" max="1" width="5.28515625" bestFit="1" customWidth="1"/>
    <col min="2" max="2" width="23.7109375" customWidth="1"/>
    <col min="3" max="3" width="6.5703125" style="40" bestFit="1" customWidth="1"/>
    <col min="4" max="4" width="7.85546875" style="1" bestFit="1" customWidth="1"/>
    <col min="5" max="6" width="6.5703125" style="1" bestFit="1" customWidth="1"/>
    <col min="7" max="7" width="5.7109375" style="1" bestFit="1" customWidth="1"/>
    <col min="8" max="8" width="5.7109375" bestFit="1" customWidth="1"/>
    <col min="9" max="9" width="5.7109375" customWidth="1"/>
    <col min="10" max="10" width="4.85546875" bestFit="1" customWidth="1"/>
    <col min="11" max="11" width="5.7109375" bestFit="1" customWidth="1"/>
    <col min="12" max="12" width="7.7109375" bestFit="1" customWidth="1"/>
    <col min="13" max="14" width="4.85546875" bestFit="1" customWidth="1"/>
    <col min="15" max="15" width="5.7109375" bestFit="1" customWidth="1"/>
    <col min="16" max="16" width="6.28515625" bestFit="1" customWidth="1"/>
    <col min="17" max="17" width="5.7109375" bestFit="1" customWidth="1"/>
    <col min="18" max="18" width="5.7109375" customWidth="1"/>
    <col min="19" max="19" width="4.85546875" bestFit="1" customWidth="1"/>
    <col min="20" max="22" width="5.7109375" bestFit="1" customWidth="1"/>
    <col min="23" max="23" width="4.85546875" bestFit="1" customWidth="1"/>
    <col min="24" max="24" width="5.42578125" bestFit="1" customWidth="1"/>
    <col min="25" max="25" width="7.140625" bestFit="1" customWidth="1"/>
    <col min="26" max="26" width="5.7109375" bestFit="1" customWidth="1"/>
    <col min="27" max="259" width="9.140625" customWidth="1"/>
    <col min="260" max="260" width="5.28515625" bestFit="1" customWidth="1"/>
    <col min="261" max="261" width="3.140625" bestFit="1" customWidth="1"/>
  </cols>
  <sheetData>
    <row r="1" spans="1:26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8.25" customHeight="1"/>
    <row r="4" spans="1:26" s="3" customFormat="1" ht="96.75" customHeight="1">
      <c r="A4" s="2" t="s">
        <v>0</v>
      </c>
      <c r="B4" s="2" t="s">
        <v>1</v>
      </c>
      <c r="C4" s="54" t="s">
        <v>21</v>
      </c>
      <c r="D4" s="56" t="s">
        <v>50</v>
      </c>
      <c r="E4" s="54" t="s">
        <v>14</v>
      </c>
      <c r="F4" s="54" t="s">
        <v>15</v>
      </c>
      <c r="G4" s="54" t="s">
        <v>16</v>
      </c>
      <c r="H4" s="54" t="s">
        <v>55</v>
      </c>
      <c r="I4" s="54" t="s">
        <v>41</v>
      </c>
      <c r="J4" s="54" t="s">
        <v>42</v>
      </c>
      <c r="K4" s="54" t="s">
        <v>54</v>
      </c>
      <c r="L4" s="54" t="s">
        <v>2</v>
      </c>
      <c r="M4" s="54" t="s">
        <v>43</v>
      </c>
      <c r="N4" s="54" t="s">
        <v>48</v>
      </c>
      <c r="O4" s="54" t="s">
        <v>53</v>
      </c>
      <c r="P4" s="54" t="s">
        <v>52</v>
      </c>
      <c r="Q4" s="54" t="s">
        <v>44</v>
      </c>
      <c r="R4" s="54" t="s">
        <v>29</v>
      </c>
      <c r="S4" s="54" t="s">
        <v>45</v>
      </c>
      <c r="T4" s="54" t="s">
        <v>51</v>
      </c>
      <c r="U4" s="54" t="s">
        <v>3</v>
      </c>
      <c r="V4" s="54" t="s">
        <v>26</v>
      </c>
      <c r="W4" s="54" t="s">
        <v>27</v>
      </c>
      <c r="X4" s="55" t="s">
        <v>40</v>
      </c>
      <c r="Y4" s="55" t="s">
        <v>4</v>
      </c>
      <c r="Z4" s="55" t="s">
        <v>28</v>
      </c>
    </row>
    <row r="5" spans="1:26" s="8" customFormat="1" ht="11.25">
      <c r="A5" s="4"/>
      <c r="B5" s="5"/>
      <c r="C5" s="7"/>
      <c r="D5" s="6"/>
      <c r="E5" s="32">
        <v>1551</v>
      </c>
      <c r="F5" s="32">
        <v>1554</v>
      </c>
      <c r="G5" s="32">
        <v>1555</v>
      </c>
      <c r="H5" s="7">
        <v>5002</v>
      </c>
      <c r="I5" s="7">
        <v>5005</v>
      </c>
      <c r="J5" s="7">
        <v>505</v>
      </c>
      <c r="K5" s="7">
        <v>506</v>
      </c>
      <c r="L5" s="7">
        <v>5500</v>
      </c>
      <c r="M5" s="7">
        <v>5502</v>
      </c>
      <c r="N5" s="7">
        <v>5503</v>
      </c>
      <c r="O5" s="7">
        <v>5504</v>
      </c>
      <c r="P5" s="7">
        <v>5511</v>
      </c>
      <c r="Q5" s="7">
        <v>5514</v>
      </c>
      <c r="R5" s="7">
        <v>5515</v>
      </c>
      <c r="S5" s="7">
        <v>5516</v>
      </c>
      <c r="T5" s="7">
        <v>5524</v>
      </c>
      <c r="U5" s="7">
        <v>5525</v>
      </c>
      <c r="V5" s="7">
        <v>5529</v>
      </c>
      <c r="W5" s="7">
        <v>5539</v>
      </c>
      <c r="X5" s="7" t="s">
        <v>39</v>
      </c>
      <c r="Y5" s="7">
        <v>4134</v>
      </c>
      <c r="Z5" s="7">
        <v>601</v>
      </c>
    </row>
    <row r="6" spans="1:26">
      <c r="A6" s="9"/>
      <c r="B6" s="53" t="s">
        <v>10</v>
      </c>
      <c r="C6" s="41"/>
      <c r="D6" s="10">
        <f>SUM(E6:Z6)</f>
        <v>1240862</v>
      </c>
      <c r="E6" s="33">
        <f>E7+E12+E20</f>
        <v>475969</v>
      </c>
      <c r="F6" s="33">
        <f>F7+F12+F20</f>
        <v>415050</v>
      </c>
      <c r="G6" s="33">
        <f>G7+G12+G20</f>
        <v>10000</v>
      </c>
      <c r="H6" s="33">
        <f>H7+H12+H20</f>
        <v>43185</v>
      </c>
      <c r="I6" s="33">
        <f>I7+I12+I20</f>
        <v>13865</v>
      </c>
      <c r="J6" s="33">
        <f>J7+J12+J20</f>
        <v>7000</v>
      </c>
      <c r="K6" s="33">
        <f>K7+K12+K20</f>
        <v>24215</v>
      </c>
      <c r="L6" s="33">
        <f>L7+L12+L20</f>
        <v>10000</v>
      </c>
      <c r="M6" s="33">
        <f>M7+M12+M20</f>
        <v>6500</v>
      </c>
      <c r="N6" s="33">
        <f>N7+N12+N20</f>
        <v>3614</v>
      </c>
      <c r="O6" s="33">
        <f>O7+O12+O20</f>
        <v>10211</v>
      </c>
      <c r="P6" s="33">
        <f>P7+P12+P20</f>
        <v>-47411</v>
      </c>
      <c r="Q6" s="33">
        <f>Q7+Q12+Q20</f>
        <v>70000</v>
      </c>
      <c r="R6" s="33">
        <f>R7+R12+R20</f>
        <v>19009</v>
      </c>
      <c r="S6" s="33">
        <f>S7+S12+S20</f>
        <v>2300</v>
      </c>
      <c r="T6" s="33">
        <f>T7+T12+T20</f>
        <v>90489</v>
      </c>
      <c r="U6" s="33">
        <f>U7+U12+U20</f>
        <v>16372</v>
      </c>
      <c r="V6" s="33">
        <f>V7+V12+V20</f>
        <v>14740</v>
      </c>
      <c r="W6" s="33">
        <f>W7+W12+W20</f>
        <v>8910</v>
      </c>
      <c r="X6" s="33">
        <f>X7+X12+X20</f>
        <v>-2000</v>
      </c>
      <c r="Y6" s="33">
        <f>Y7+Y12+Y20</f>
        <v>13488</v>
      </c>
      <c r="Z6" s="33">
        <f>Z7+Z12+Z20</f>
        <v>35356</v>
      </c>
    </row>
    <row r="7" spans="1:26" ht="45.75">
      <c r="A7" s="11"/>
      <c r="B7" s="36" t="s">
        <v>11</v>
      </c>
      <c r="C7" s="48" t="s">
        <v>34</v>
      </c>
      <c r="D7" s="12">
        <f t="shared" ref="D7:Z7" si="0">SUM(D8:D11)</f>
        <v>283029</v>
      </c>
      <c r="E7" s="34">
        <f t="shared" si="0"/>
        <v>132560</v>
      </c>
      <c r="F7" s="34">
        <f t="shared" si="0"/>
        <v>70030</v>
      </c>
      <c r="G7" s="34">
        <f t="shared" si="0"/>
        <v>10000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  <c r="W7" s="12">
        <f t="shared" si="0"/>
        <v>0</v>
      </c>
      <c r="X7" s="12">
        <f t="shared" si="0"/>
        <v>0</v>
      </c>
      <c r="Y7" s="12">
        <f t="shared" si="0"/>
        <v>70439</v>
      </c>
      <c r="Z7" s="12">
        <f t="shared" si="0"/>
        <v>0</v>
      </c>
    </row>
    <row r="8" spans="1:26">
      <c r="A8" s="13" t="s">
        <v>12</v>
      </c>
      <c r="B8" s="14" t="s">
        <v>13</v>
      </c>
      <c r="C8" s="42">
        <v>11</v>
      </c>
      <c r="D8" s="16">
        <f t="shared" ref="D8:D17" si="1">SUM(E8:Z8)</f>
        <v>212590</v>
      </c>
      <c r="E8" s="17">
        <f>65760+66800</f>
        <v>132560</v>
      </c>
      <c r="F8" s="17">
        <v>70030</v>
      </c>
      <c r="G8" s="17">
        <v>10000</v>
      </c>
      <c r="H8" s="18"/>
      <c r="I8" s="18"/>
      <c r="J8" s="18"/>
      <c r="K8" s="18"/>
      <c r="L8" s="17"/>
      <c r="M8" s="17"/>
      <c r="N8" s="17"/>
      <c r="O8" s="18"/>
      <c r="P8" s="17"/>
      <c r="Q8" s="17"/>
      <c r="R8" s="17"/>
      <c r="S8" s="17"/>
      <c r="T8" s="18"/>
      <c r="U8" s="18"/>
      <c r="V8" s="17"/>
      <c r="W8" s="17"/>
      <c r="X8" s="17"/>
      <c r="Y8" s="17"/>
      <c r="Z8" s="17"/>
    </row>
    <row r="9" spans="1:26" ht="26.25">
      <c r="A9" s="13" t="s">
        <v>12</v>
      </c>
      <c r="B9" s="14" t="s">
        <v>20</v>
      </c>
      <c r="C9" s="42">
        <v>21</v>
      </c>
      <c r="D9" s="16">
        <f t="shared" si="1"/>
        <v>1539</v>
      </c>
      <c r="E9" s="17"/>
      <c r="F9" s="17"/>
      <c r="G9" s="17"/>
      <c r="H9" s="18"/>
      <c r="I9" s="18"/>
      <c r="J9" s="18"/>
      <c r="K9" s="18"/>
      <c r="L9" s="17"/>
      <c r="M9" s="17"/>
      <c r="N9" s="17"/>
      <c r="O9" s="18"/>
      <c r="P9" s="17"/>
      <c r="Q9" s="17"/>
      <c r="R9" s="17"/>
      <c r="S9" s="17"/>
      <c r="T9" s="18"/>
      <c r="U9" s="18"/>
      <c r="V9" s="17"/>
      <c r="W9" s="17"/>
      <c r="X9" s="17"/>
      <c r="Y9" s="17">
        <f>7446-2789-3118</f>
        <v>1539</v>
      </c>
      <c r="Z9" s="17"/>
    </row>
    <row r="10" spans="1:26" ht="17.25" customHeight="1">
      <c r="A10" s="13" t="s">
        <v>17</v>
      </c>
      <c r="B10" s="14" t="s">
        <v>18</v>
      </c>
      <c r="C10" s="42">
        <v>21</v>
      </c>
      <c r="D10" s="16">
        <f t="shared" si="1"/>
        <v>22463</v>
      </c>
      <c r="E10" s="16"/>
      <c r="F10" s="16"/>
      <c r="G10" s="16"/>
      <c r="H10" s="18"/>
      <c r="I10" s="18"/>
      <c r="J10" s="18"/>
      <c r="K10" s="18"/>
      <c r="L10" s="17"/>
      <c r="M10" s="17"/>
      <c r="N10" s="17"/>
      <c r="O10" s="18"/>
      <c r="P10" s="17"/>
      <c r="Q10" s="17"/>
      <c r="R10" s="17"/>
      <c r="S10" s="17"/>
      <c r="T10" s="18"/>
      <c r="U10" s="18"/>
      <c r="V10" s="17"/>
      <c r="W10" s="17"/>
      <c r="X10" s="17"/>
      <c r="Y10" s="17">
        <v>22463</v>
      </c>
      <c r="Z10" s="17"/>
    </row>
    <row r="11" spans="1:26" ht="17.25" customHeight="1">
      <c r="A11" s="13" t="s">
        <v>5</v>
      </c>
      <c r="B11" s="14" t="s">
        <v>19</v>
      </c>
      <c r="C11" s="42">
        <v>21</v>
      </c>
      <c r="D11" s="16">
        <f t="shared" si="1"/>
        <v>46437</v>
      </c>
      <c r="E11" s="16"/>
      <c r="F11" s="16"/>
      <c r="G11" s="16"/>
      <c r="H11" s="18"/>
      <c r="I11" s="18"/>
      <c r="J11" s="18"/>
      <c r="K11" s="18"/>
      <c r="L11" s="17"/>
      <c r="M11" s="17"/>
      <c r="N11" s="17"/>
      <c r="O11" s="18"/>
      <c r="P11" s="17"/>
      <c r="Q11" s="17"/>
      <c r="R11" s="17"/>
      <c r="S11" s="17"/>
      <c r="T11" s="18"/>
      <c r="U11" s="18"/>
      <c r="V11" s="17"/>
      <c r="W11" s="17"/>
      <c r="X11" s="17"/>
      <c r="Y11" s="17">
        <v>46437</v>
      </c>
      <c r="Z11" s="17"/>
    </row>
    <row r="12" spans="1:26" ht="45.75">
      <c r="A12" s="37"/>
      <c r="B12" s="38" t="s">
        <v>22</v>
      </c>
      <c r="C12" s="43"/>
      <c r="D12" s="19">
        <f t="shared" si="1"/>
        <v>596470</v>
      </c>
      <c r="E12" s="39">
        <f>SUM(E13,E17)</f>
        <v>296215</v>
      </c>
      <c r="F12" s="39">
        <f t="shared" ref="F12:Z12" si="2">SUM(F13,F17)</f>
        <v>64470</v>
      </c>
      <c r="G12" s="39">
        <f t="shared" si="2"/>
        <v>0</v>
      </c>
      <c r="H12" s="39">
        <f t="shared" si="2"/>
        <v>19185</v>
      </c>
      <c r="I12" s="39">
        <f t="shared" si="2"/>
        <v>1865</v>
      </c>
      <c r="J12" s="39">
        <f t="shared" ref="J12" si="3">SUM(J13,J17)</f>
        <v>0</v>
      </c>
      <c r="K12" s="39">
        <f t="shared" si="2"/>
        <v>7190</v>
      </c>
      <c r="L12" s="39">
        <f t="shared" si="2"/>
        <v>0</v>
      </c>
      <c r="M12" s="39">
        <f t="shared" ref="M12:N12" si="4">SUM(M13,M17)</f>
        <v>0</v>
      </c>
      <c r="N12" s="39">
        <f t="shared" si="4"/>
        <v>3614</v>
      </c>
      <c r="O12" s="39">
        <f t="shared" si="2"/>
        <v>211</v>
      </c>
      <c r="P12" s="39">
        <f t="shared" si="2"/>
        <v>7383</v>
      </c>
      <c r="Q12" s="39">
        <f t="shared" ref="Q12" si="5">SUM(Q13,Q17)</f>
        <v>0</v>
      </c>
      <c r="R12" s="39">
        <f t="shared" si="2"/>
        <v>8609</v>
      </c>
      <c r="S12" s="39">
        <f t="shared" si="2"/>
        <v>0</v>
      </c>
      <c r="T12" s="39">
        <f t="shared" si="2"/>
        <v>62350</v>
      </c>
      <c r="U12" s="39">
        <f t="shared" si="2"/>
        <v>6372</v>
      </c>
      <c r="V12" s="39">
        <f t="shared" si="2"/>
        <v>14740</v>
      </c>
      <c r="W12" s="39">
        <f t="shared" si="2"/>
        <v>8910</v>
      </c>
      <c r="X12" s="39">
        <f t="shared" si="2"/>
        <v>0</v>
      </c>
      <c r="Y12" s="39">
        <f t="shared" si="2"/>
        <v>60000</v>
      </c>
      <c r="Z12" s="39">
        <f t="shared" si="2"/>
        <v>35356</v>
      </c>
    </row>
    <row r="13" spans="1:26">
      <c r="A13" s="31"/>
      <c r="B13" s="26" t="s">
        <v>23</v>
      </c>
      <c r="C13" s="44" t="s">
        <v>35</v>
      </c>
      <c r="D13" s="16">
        <f t="shared" si="1"/>
        <v>324584</v>
      </c>
      <c r="E13" s="22">
        <f t="shared" ref="E13:Z13" si="6">SUM(E14:E16)</f>
        <v>162725</v>
      </c>
      <c r="F13" s="22">
        <f t="shared" si="6"/>
        <v>64470</v>
      </c>
      <c r="G13" s="22">
        <f t="shared" si="6"/>
        <v>0</v>
      </c>
      <c r="H13" s="22">
        <f t="shared" si="6"/>
        <v>17380</v>
      </c>
      <c r="I13" s="22"/>
      <c r="J13" s="22"/>
      <c r="K13" s="22">
        <f t="shared" si="6"/>
        <v>5909</v>
      </c>
      <c r="L13" s="22">
        <f t="shared" si="6"/>
        <v>0</v>
      </c>
      <c r="M13" s="22">
        <f t="shared" si="6"/>
        <v>0</v>
      </c>
      <c r="N13" s="22">
        <f t="shared" si="6"/>
        <v>0</v>
      </c>
      <c r="O13" s="22">
        <f t="shared" si="6"/>
        <v>0</v>
      </c>
      <c r="P13" s="22">
        <f t="shared" si="6"/>
        <v>6731</v>
      </c>
      <c r="Q13" s="22">
        <f t="shared" si="6"/>
        <v>0</v>
      </c>
      <c r="R13" s="22">
        <f t="shared" si="6"/>
        <v>4282</v>
      </c>
      <c r="S13" s="22">
        <f t="shared" si="6"/>
        <v>0</v>
      </c>
      <c r="T13" s="22">
        <f t="shared" si="6"/>
        <v>2081</v>
      </c>
      <c r="U13" s="22">
        <f t="shared" si="6"/>
        <v>2000</v>
      </c>
      <c r="V13" s="22">
        <f t="shared" si="6"/>
        <v>14740</v>
      </c>
      <c r="W13" s="22">
        <f t="shared" si="6"/>
        <v>8910</v>
      </c>
      <c r="X13" s="22">
        <f t="shared" si="6"/>
        <v>0</v>
      </c>
      <c r="Y13" s="22">
        <f t="shared" si="6"/>
        <v>0</v>
      </c>
      <c r="Z13" s="22">
        <f t="shared" si="6"/>
        <v>35356</v>
      </c>
    </row>
    <row r="14" spans="1:26">
      <c r="A14" s="20" t="s">
        <v>12</v>
      </c>
      <c r="B14" s="5" t="s">
        <v>24</v>
      </c>
      <c r="C14" s="45">
        <v>13</v>
      </c>
      <c r="D14" s="35">
        <f t="shared" si="1"/>
        <v>227195</v>
      </c>
      <c r="E14" s="35">
        <f>121449+41276</f>
        <v>162725</v>
      </c>
      <c r="F14" s="35">
        <v>64470</v>
      </c>
      <c r="G14" s="1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>
      <c r="A15" s="20" t="s">
        <v>12</v>
      </c>
      <c r="B15" s="5" t="s">
        <v>25</v>
      </c>
      <c r="C15" s="45">
        <v>23</v>
      </c>
      <c r="D15" s="35">
        <f t="shared" si="1"/>
        <v>96708</v>
      </c>
      <c r="E15" s="35"/>
      <c r="F15" s="35"/>
      <c r="G15" s="16"/>
      <c r="H15" s="23">
        <f>2000+10000+2000+2000+480+900</f>
        <v>17380</v>
      </c>
      <c r="I15" s="23"/>
      <c r="J15" s="23"/>
      <c r="K15" s="23">
        <f>5280+160+158+5+297+9</f>
        <v>5909</v>
      </c>
      <c r="L15" s="23"/>
      <c r="M15" s="23"/>
      <c r="N15" s="23"/>
      <c r="O15" s="23"/>
      <c r="P15" s="23">
        <f>5352+2794-1415</f>
        <v>6731</v>
      </c>
      <c r="Q15" s="23"/>
      <c r="R15" s="23">
        <f>4000+282</f>
        <v>4282</v>
      </c>
      <c r="S15" s="23"/>
      <c r="T15" s="23">
        <v>1400</v>
      </c>
      <c r="U15" s="23">
        <v>2000</v>
      </c>
      <c r="V15" s="23">
        <v>14740</v>
      </c>
      <c r="W15" s="23">
        <v>8910</v>
      </c>
      <c r="X15" s="23"/>
      <c r="Y15" s="23"/>
      <c r="Z15" s="23">
        <v>35356</v>
      </c>
    </row>
    <row r="16" spans="1:26">
      <c r="A16" s="20" t="s">
        <v>30</v>
      </c>
      <c r="B16" s="5" t="s">
        <v>31</v>
      </c>
      <c r="C16" s="45">
        <v>23</v>
      </c>
      <c r="D16" s="35">
        <f t="shared" si="1"/>
        <v>681</v>
      </c>
      <c r="E16" s="35"/>
      <c r="F16" s="35"/>
      <c r="G16" s="16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681</v>
      </c>
      <c r="U16" s="23"/>
      <c r="V16" s="23"/>
      <c r="W16" s="23"/>
      <c r="X16" s="23"/>
      <c r="Y16" s="23"/>
      <c r="Z16" s="23"/>
    </row>
    <row r="17" spans="1:26" ht="34.5">
      <c r="A17" s="24"/>
      <c r="B17" s="26" t="s">
        <v>33</v>
      </c>
      <c r="C17" s="44" t="s">
        <v>36</v>
      </c>
      <c r="D17" s="16">
        <f t="shared" si="1"/>
        <v>271886</v>
      </c>
      <c r="E17" s="25">
        <f>SUM(E18:E19)</f>
        <v>133490</v>
      </c>
      <c r="F17" s="25">
        <f t="shared" ref="F17:Z17" si="7">SUM(F18:F19)</f>
        <v>0</v>
      </c>
      <c r="G17" s="25">
        <f t="shared" si="7"/>
        <v>0</v>
      </c>
      <c r="H17" s="25">
        <f t="shared" si="7"/>
        <v>1805</v>
      </c>
      <c r="I17" s="25">
        <f t="shared" si="7"/>
        <v>1865</v>
      </c>
      <c r="J17" s="25">
        <f t="shared" si="7"/>
        <v>0</v>
      </c>
      <c r="K17" s="25">
        <f t="shared" si="7"/>
        <v>1281</v>
      </c>
      <c r="L17" s="25">
        <f t="shared" si="7"/>
        <v>0</v>
      </c>
      <c r="M17" s="25">
        <f t="shared" si="7"/>
        <v>0</v>
      </c>
      <c r="N17" s="25">
        <f t="shared" si="7"/>
        <v>3614</v>
      </c>
      <c r="O17" s="25">
        <f t="shared" si="7"/>
        <v>211</v>
      </c>
      <c r="P17" s="25">
        <f t="shared" si="7"/>
        <v>652</v>
      </c>
      <c r="Q17" s="25">
        <f t="shared" si="7"/>
        <v>0</v>
      </c>
      <c r="R17" s="25">
        <f t="shared" si="7"/>
        <v>4327</v>
      </c>
      <c r="S17" s="25">
        <f t="shared" si="7"/>
        <v>0</v>
      </c>
      <c r="T17" s="25">
        <f t="shared" si="7"/>
        <v>60269</v>
      </c>
      <c r="U17" s="25">
        <f t="shared" si="7"/>
        <v>4372</v>
      </c>
      <c r="V17" s="25">
        <f t="shared" si="7"/>
        <v>0</v>
      </c>
      <c r="W17" s="25">
        <f t="shared" si="7"/>
        <v>0</v>
      </c>
      <c r="X17" s="25">
        <f t="shared" si="7"/>
        <v>0</v>
      </c>
      <c r="Y17" s="25">
        <f t="shared" si="7"/>
        <v>60000</v>
      </c>
      <c r="Z17" s="25">
        <f t="shared" si="7"/>
        <v>0</v>
      </c>
    </row>
    <row r="18" spans="1:26" s="52" customFormat="1">
      <c r="A18" s="51" t="s">
        <v>12</v>
      </c>
      <c r="B18" s="15" t="s">
        <v>47</v>
      </c>
      <c r="C18" s="47">
        <v>25</v>
      </c>
      <c r="D18" s="17">
        <f>SUM(E18:Z18)</f>
        <v>138396</v>
      </c>
      <c r="E18" s="35"/>
      <c r="F18" s="35"/>
      <c r="G18" s="35"/>
      <c r="H18" s="35">
        <f>1114+691</f>
        <v>1805</v>
      </c>
      <c r="I18" s="35">
        <f>1865</f>
        <v>1865</v>
      </c>
      <c r="J18" s="35"/>
      <c r="K18" s="35">
        <f>368+11+648+19+228+7</f>
        <v>1281</v>
      </c>
      <c r="L18" s="35"/>
      <c r="M18" s="35"/>
      <c r="N18" s="35">
        <f>2000+500+1000+99+15</f>
        <v>3614</v>
      </c>
      <c r="O18" s="35">
        <f>211</f>
        <v>211</v>
      </c>
      <c r="P18" s="35">
        <f>652</f>
        <v>652</v>
      </c>
      <c r="Q18" s="35"/>
      <c r="R18" s="35">
        <f>4327</f>
        <v>4327</v>
      </c>
      <c r="S18" s="35"/>
      <c r="T18" s="35">
        <f>1775+1912+3038+47-196+1513+46850+791+691-782+25-167+3970-41+583+260</f>
        <v>60269</v>
      </c>
      <c r="U18" s="35">
        <f>362+507+3503</f>
        <v>4372</v>
      </c>
      <c r="V18" s="35"/>
      <c r="W18" s="35"/>
      <c r="X18" s="35"/>
      <c r="Y18" s="35">
        <f>60000</f>
        <v>60000</v>
      </c>
      <c r="Z18" s="35"/>
    </row>
    <row r="19" spans="1:26" s="52" customFormat="1">
      <c r="A19" s="13" t="s">
        <v>12</v>
      </c>
      <c r="B19" s="21" t="s">
        <v>24</v>
      </c>
      <c r="C19" s="46">
        <v>15</v>
      </c>
      <c r="D19" s="17">
        <f>SUM(E19:Z19)</f>
        <v>133490</v>
      </c>
      <c r="E19" s="17">
        <v>133490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5.75">
      <c r="A20" s="49"/>
      <c r="B20" s="38" t="s">
        <v>37</v>
      </c>
      <c r="C20" s="43" t="s">
        <v>34</v>
      </c>
      <c r="D20" s="19">
        <f>SUM(E20:Z20)</f>
        <v>361363</v>
      </c>
      <c r="E20" s="39">
        <f>SUM(E21:E24)</f>
        <v>47194</v>
      </c>
      <c r="F20" s="39">
        <f>SUM(F21:F24)</f>
        <v>280550</v>
      </c>
      <c r="G20" s="39">
        <f>SUM(G21:G24)</f>
        <v>0</v>
      </c>
      <c r="H20" s="39">
        <f>SUM(H21:H24)</f>
        <v>24000</v>
      </c>
      <c r="I20" s="39">
        <f>SUM(I21:I24)</f>
        <v>12000</v>
      </c>
      <c r="J20" s="39">
        <f>SUM(J21:J24)</f>
        <v>7000</v>
      </c>
      <c r="K20" s="39">
        <f>SUM(K21:K24)</f>
        <v>17025</v>
      </c>
      <c r="L20" s="39">
        <f>SUM(L21:L24)</f>
        <v>10000</v>
      </c>
      <c r="M20" s="39">
        <f>SUM(M21:M24)</f>
        <v>6500</v>
      </c>
      <c r="N20" s="39">
        <f>SUM(N21:N24)</f>
        <v>0</v>
      </c>
      <c r="O20" s="39">
        <f>SUM(O21:O24)</f>
        <v>10000</v>
      </c>
      <c r="P20" s="39">
        <f>SUM(P21:P24)</f>
        <v>-54794</v>
      </c>
      <c r="Q20" s="39">
        <f>SUM(Q21:Q24)</f>
        <v>70000</v>
      </c>
      <c r="R20" s="39">
        <f>SUM(R21:R24)</f>
        <v>10400</v>
      </c>
      <c r="S20" s="39">
        <f>SUM(S21:S24)</f>
        <v>2300</v>
      </c>
      <c r="T20" s="39">
        <f>SUM(T21:T24)</f>
        <v>28139</v>
      </c>
      <c r="U20" s="39">
        <f>SUM(U21:U24)</f>
        <v>10000</v>
      </c>
      <c r="V20" s="39">
        <f>SUM(V21:V24)</f>
        <v>0</v>
      </c>
      <c r="W20" s="39">
        <f>SUM(W21:W24)</f>
        <v>0</v>
      </c>
      <c r="X20" s="39">
        <f>SUM(X21:X24)</f>
        <v>-2000</v>
      </c>
      <c r="Y20" s="39">
        <f>SUM(Y21:Y24)</f>
        <v>-116951</v>
      </c>
      <c r="Z20" s="39">
        <f>SUM(Z21:Z24)</f>
        <v>0</v>
      </c>
    </row>
    <row r="21" spans="1:26">
      <c r="A21" s="13" t="s">
        <v>12</v>
      </c>
      <c r="B21" s="21" t="s">
        <v>38</v>
      </c>
      <c r="C21" s="46">
        <v>21</v>
      </c>
      <c r="D21" s="16">
        <f>SUM(E21:Z21)</f>
        <v>129707</v>
      </c>
      <c r="E21" s="16"/>
      <c r="F21" s="16"/>
      <c r="G21" s="16"/>
      <c r="H21" s="17">
        <f>-3300-1357+28657</f>
        <v>24000</v>
      </c>
      <c r="I21" s="17">
        <v>12000</v>
      </c>
      <c r="J21" s="17">
        <f>4500+2500</f>
        <v>7000</v>
      </c>
      <c r="K21" s="17">
        <f>11880+2924+1861+360</f>
        <v>17025</v>
      </c>
      <c r="L21" s="17">
        <v>10000</v>
      </c>
      <c r="M21" s="17">
        <v>6500</v>
      </c>
      <c r="N21" s="17"/>
      <c r="O21" s="17">
        <f>8000+1000+1000</f>
        <v>10000</v>
      </c>
      <c r="P21" s="17">
        <v>-54794</v>
      </c>
      <c r="Q21" s="17">
        <f>50000+10000+10000</f>
        <v>70000</v>
      </c>
      <c r="R21" s="17">
        <f>5000+2000+3400</f>
        <v>10400</v>
      </c>
      <c r="S21" s="17">
        <v>2300</v>
      </c>
      <c r="T21" s="17">
        <v>28139</v>
      </c>
      <c r="U21" s="17">
        <v>10000</v>
      </c>
      <c r="V21" s="17"/>
      <c r="W21" s="17"/>
      <c r="X21" s="17">
        <v>-2000</v>
      </c>
      <c r="Y21" s="17">
        <f>-26040+5177</f>
        <v>-20863</v>
      </c>
      <c r="Z21" s="17"/>
    </row>
    <row r="22" spans="1:26">
      <c r="A22" s="13" t="s">
        <v>17</v>
      </c>
      <c r="B22" s="21" t="s">
        <v>46</v>
      </c>
      <c r="C22" s="46">
        <v>21</v>
      </c>
      <c r="D22" s="16">
        <f>SUM(E22:Z22)</f>
        <v>-443</v>
      </c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>
        <v>-443</v>
      </c>
      <c r="Z22" s="17"/>
    </row>
    <row r="23" spans="1:26">
      <c r="A23" s="13" t="s">
        <v>5</v>
      </c>
      <c r="B23" s="21" t="s">
        <v>19</v>
      </c>
      <c r="C23" s="46">
        <v>21</v>
      </c>
      <c r="D23" s="16">
        <f>SUM(E23:Z23)</f>
        <v>-95645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>
        <v>-95645</v>
      </c>
      <c r="Z23" s="35"/>
    </row>
    <row r="24" spans="1:26" ht="16.5" customHeight="1">
      <c r="A24" s="13" t="s">
        <v>6</v>
      </c>
      <c r="B24" s="21" t="s">
        <v>32</v>
      </c>
      <c r="C24" s="46">
        <v>11</v>
      </c>
      <c r="D24" s="16">
        <f>SUM(E24:Z24)</f>
        <v>327744</v>
      </c>
      <c r="E24" s="35">
        <v>47194</v>
      </c>
      <c r="F24" s="35">
        <f>272950+7600</f>
        <v>280550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6" spans="1:26">
      <c r="A26" s="27" t="s">
        <v>7</v>
      </c>
    </row>
    <row r="28" spans="1:26">
      <c r="A28" s="28" t="s">
        <v>8</v>
      </c>
    </row>
    <row r="29" spans="1:26">
      <c r="A29" s="28" t="s">
        <v>9</v>
      </c>
      <c r="D29" s="29"/>
      <c r="E29" s="29"/>
      <c r="F29" s="29"/>
      <c r="G29" s="29"/>
    </row>
    <row r="30" spans="1:26">
      <c r="D30" s="30"/>
      <c r="E30" s="30"/>
      <c r="F30" s="30"/>
      <c r="G30" s="30"/>
    </row>
    <row r="31" spans="1:26">
      <c r="D31" s="30"/>
      <c r="E31" s="30"/>
      <c r="F31" s="30"/>
      <c r="G31" s="30"/>
    </row>
  </sheetData>
  <mergeCells count="2">
    <mergeCell ref="A1:Z1"/>
    <mergeCell ref="A2:Z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
Tartu Linnavalitsuse 12.02.2013. a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</vt:lpstr>
      <vt:lpstr>Lisa!Print_Titles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Tiina</cp:lastModifiedBy>
  <cp:lastPrinted>2013-02-08T09:12:09Z</cp:lastPrinted>
  <dcterms:created xsi:type="dcterms:W3CDTF">2013-01-17T14:35:20Z</dcterms:created>
  <dcterms:modified xsi:type="dcterms:W3CDTF">2013-02-08T12:34:37Z</dcterms:modified>
</cp:coreProperties>
</file>